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000"/>
  </bookViews>
  <sheets>
    <sheet name="28,01,2025 (без 60)" sheetId="18" r:id="rId1"/>
  </sheets>
  <calcPr calcId="145621"/>
</workbook>
</file>

<file path=xl/calcChain.xml><?xml version="1.0" encoding="utf-8"?>
<calcChain xmlns="http://schemas.openxmlformats.org/spreadsheetml/2006/main">
  <c r="C18" i="18" l="1"/>
  <c r="L45" i="18"/>
  <c r="N20" i="18"/>
  <c r="L20" i="18" s="1"/>
  <c r="O27" i="18"/>
  <c r="O21" i="18"/>
  <c r="L21" i="18" s="1"/>
  <c r="O19" i="18"/>
  <c r="L19" i="18" s="1"/>
  <c r="O18" i="18"/>
  <c r="O17" i="18"/>
  <c r="L17" i="18" s="1"/>
  <c r="O43" i="18"/>
  <c r="N43" i="18"/>
  <c r="L43" i="18"/>
  <c r="N35" i="18"/>
  <c r="L35" i="18"/>
  <c r="C35" i="18"/>
  <c r="L33" i="18"/>
  <c r="L32" i="18"/>
  <c r="L31" i="18"/>
  <c r="L30" i="18"/>
  <c r="L29" i="18"/>
  <c r="N27" i="18"/>
  <c r="N45" i="18" s="1"/>
  <c r="K27" i="18"/>
  <c r="J27" i="18"/>
  <c r="I27" i="18"/>
  <c r="C27" i="18"/>
  <c r="J22" i="18"/>
  <c r="J45" i="18" s="1"/>
  <c r="I22" i="18"/>
  <c r="D22" i="18"/>
  <c r="C22" i="18"/>
  <c r="N21" i="18"/>
  <c r="N19" i="18"/>
  <c r="N18" i="18"/>
  <c r="N17" i="18"/>
  <c r="N22" i="18" l="1"/>
  <c r="L25" i="18"/>
  <c r="L27" i="18" s="1"/>
  <c r="L18" i="18"/>
  <c r="I45" i="18"/>
  <c r="L22" i="18"/>
  <c r="O22" i="18"/>
  <c r="O45" i="18" s="1"/>
</calcChain>
</file>

<file path=xl/sharedStrings.xml><?xml version="1.0" encoding="utf-8"?>
<sst xmlns="http://schemas.openxmlformats.org/spreadsheetml/2006/main" count="134" uniqueCount="106">
  <si>
    <t>СОГЛАСОВАНО</t>
  </si>
  <si>
    <t>УТВЕРЖДЕНО</t>
  </si>
  <si>
    <t>Главное управление жилищно-коммунального хозяйства Могилевского областного исполнительного комитета</t>
  </si>
  <si>
    <t>Начальник финансового отдела Чаусского районного исполнительного комитета</t>
  </si>
  <si>
    <t>Решение Чаусского районного исполнительного комитета</t>
  </si>
  <si>
    <t>(структцрным подразделением облисполкомов и Минского горисполкома, осуществляющим государственно-властные полномочия в сфере жилищно-коммунального хозяйства либо уполномоченного облисполкомами, Минским горисполкомов лицо)</t>
  </si>
  <si>
    <t>(финансовым отделом районного, городского исполнительных комитетов, местной админитсрации района в городе)</t>
  </si>
  <si>
    <t>_____________________________</t>
  </si>
  <si>
    <t>_______________________________________</t>
  </si>
  <si>
    <t>Т.Л.Абраменко</t>
  </si>
  <si>
    <t>(подпись)</t>
  </si>
  <si>
    <t>(инициалы фамилия)</t>
  </si>
  <si>
    <t>(инициалы, фамилия)</t>
  </si>
  <si>
    <t xml:space="preserve"> </t>
  </si>
  <si>
    <t>№        п/п</t>
  </si>
  <si>
    <t>Наименование  объекта</t>
  </si>
  <si>
    <t>Общая площадь квартир жилых домов, м.кв.</t>
  </si>
  <si>
    <t>Ввод  площади в текушем году, кв.м</t>
  </si>
  <si>
    <t>Сроки проведения капитального ремонта</t>
  </si>
  <si>
    <t>Стоимость проведения капитального ремонта, руб.</t>
  </si>
  <si>
    <t>начало месяц,              год</t>
  </si>
  <si>
    <t>окончание   месяц,              год</t>
  </si>
  <si>
    <t>сметная</t>
  </si>
  <si>
    <t>договорная</t>
  </si>
  <si>
    <t>всего</t>
  </si>
  <si>
    <t>в том числе</t>
  </si>
  <si>
    <t>бюджет</t>
  </si>
  <si>
    <t>население и арендаторы</t>
  </si>
  <si>
    <t>1. Объекты с вводом площади в текущем году</t>
  </si>
  <si>
    <t>1.1.</t>
  </si>
  <si>
    <t>1.2.</t>
  </si>
  <si>
    <t>1.3.</t>
  </si>
  <si>
    <t>1.5.</t>
  </si>
  <si>
    <t>Капитальный ремонт жилого дома № 1 в д.Приозерная Чаусского района</t>
  </si>
  <si>
    <t>ИТОГО</t>
  </si>
  <si>
    <t>2. Объекты без ввода площади в текущем году</t>
  </si>
  <si>
    <t>2.1.</t>
  </si>
  <si>
    <t>2.2.</t>
  </si>
  <si>
    <t>3. Разработка проектной документации</t>
  </si>
  <si>
    <t>3.1</t>
  </si>
  <si>
    <t>ВСЕГО</t>
  </si>
  <si>
    <t>№ п/п</t>
  </si>
  <si>
    <t>Наименование объекта</t>
  </si>
  <si>
    <t>Нормативный срок производства работ</t>
  </si>
  <si>
    <t>Стоимость 1 кв.м.</t>
  </si>
  <si>
    <t>Виды ремонтно-строительных работ</t>
  </si>
  <si>
    <t>Подрядная организация</t>
  </si>
  <si>
    <t>начало  месяц, год</t>
  </si>
  <si>
    <t>окончание месяц, год</t>
  </si>
  <si>
    <t>Капитальный ремонт жилого дома № 16 по ул.Молодежная в аг.Горбовичи Чаусского района</t>
  </si>
  <si>
    <t>Капитальный ремонт жилого дома № 37 по ул.Центральная в аг.Дужевка Чаусского района</t>
  </si>
  <si>
    <t>Капитальный ремонт жилого дома № 69 по ул.60 лет СССР в г.Чаусы</t>
  </si>
  <si>
    <t>Капитальный ремонт общежития № 4 по ул.Молодежная в г.Чаусы</t>
  </si>
  <si>
    <t xml:space="preserve"> ТЕКУЩИЙ ГРАФИК</t>
  </si>
  <si>
    <t>2.3.</t>
  </si>
  <si>
    <t>__________________</t>
  </si>
  <si>
    <t>3.2</t>
  </si>
  <si>
    <t>3.3</t>
  </si>
  <si>
    <t>4.  Затраты заказчика</t>
  </si>
  <si>
    <t>4.1.</t>
  </si>
  <si>
    <t>4.2.</t>
  </si>
  <si>
    <t>4.3.</t>
  </si>
  <si>
    <t>4.4.</t>
  </si>
  <si>
    <t>капитального ремонта жилищного фонда 2025 года</t>
  </si>
  <si>
    <t>Использовано средств  на 01.01.2025г, руб.</t>
  </si>
  <si>
    <t>План финансирования  2025 год,рублей</t>
  </si>
  <si>
    <t>стоимость работ на 2025 год</t>
  </si>
  <si>
    <t>кредиторская задолженность  на 01.01.2025г руб., бюджет (незаконченные расчеты)</t>
  </si>
  <si>
    <t>Переходящая сумма 2024</t>
  </si>
  <si>
    <t>1.4.</t>
  </si>
  <si>
    <t>Капитальный ремонт жилого дома № 42А по ул.Первомайская в г.Чаусы</t>
  </si>
  <si>
    <t>Капитальный ремонт жилого дома № 9А по ул.Кирпичная в г.Чаусы</t>
  </si>
  <si>
    <t>592</t>
  </si>
  <si>
    <t>Капитальный ремонт жилого дома № 9 по ул.Гагарина в г.Чаусы</t>
  </si>
  <si>
    <t>2320</t>
  </si>
  <si>
    <t>3.5</t>
  </si>
  <si>
    <t>Капитальный ремонт жилого дома № 7 по ул.Гагарина в г.Чаусы</t>
  </si>
  <si>
    <t>2825</t>
  </si>
  <si>
    <t>Капитальный ремонт жилого дома № 35 по ул.Центральная в аг.Дужевка Чаусского района</t>
  </si>
  <si>
    <t>469</t>
  </si>
  <si>
    <t>Капитальный ремонт жилого дома № 10 по ул.Юбилейная в аг.Антоновка Чаусского района</t>
  </si>
  <si>
    <t>400</t>
  </si>
  <si>
    <t>5.1.</t>
  </si>
  <si>
    <t>5.2.</t>
  </si>
  <si>
    <t>5.3.</t>
  </si>
  <si>
    <t>5.4.</t>
  </si>
  <si>
    <t>5.5.</t>
  </si>
  <si>
    <t>5.6.</t>
  </si>
  <si>
    <t>3 мес</t>
  </si>
  <si>
    <t>2,5 мес</t>
  </si>
  <si>
    <t>4.5.</t>
  </si>
  <si>
    <t>4.6.</t>
  </si>
  <si>
    <t>"_____" ___________ 2025г.</t>
  </si>
  <si>
    <t>3.4</t>
  </si>
  <si>
    <t>3.6</t>
  </si>
  <si>
    <t>Капитальный ремонт общежития № 6 по ул.Азарова в г.Чаусы</t>
  </si>
  <si>
    <t>Чаусское УКП "Жилкомхоз"</t>
  </si>
  <si>
    <t>КСУП "Чаусский Ремстрой"</t>
  </si>
  <si>
    <t>Капитальный ремонт жилого дома № 2 в д.Приозерная Чаусского района</t>
  </si>
  <si>
    <t>замена  рулонной кровли; ремонт вентшахт; ремонт фасада; ремонт цоколя; ремонт лоджий; замена оконных и  дверных заполнений в местах общего пользования; замена отмостки; ремонт входных групп; замена инженерных сетей; уравнивание потенциалов и молниезащиты жилого дома; устройство системы регулирования расхода тепловой энергии</t>
  </si>
  <si>
    <t>замена  рулонной кровли; ремонт вентшахт; ремонт фасада; замена оконных и  дверных заполнений в местах общего пользования; ремонт цоколя и замена отмостки; ремонт входных групп; замена инженерных сетей; уравнивание потенциалов и молниезащиты жилого дома;  устройство учета тепловой энергии; ремонт санитарно-бытовых помещений и оборудования в местах общего пользования</t>
  </si>
  <si>
    <t xml:space="preserve">замена  рулонной кровли; ремонт фасада; ремонт цоколя; замена оконных и  дверных заполнений в местах общего пользования; замена отмостки; ремонт входных групп; замена инженерных сетей; уравнивание потенциалов и молниезащиты жилого дома; устройство системы регулирования и учета тепла </t>
  </si>
  <si>
    <t>замена  рулонной кровли; ремонт вентшахт; ремонт фасада; ремонт цоколя; демонтаж существующих лоджий с устройством новых; замена оконных и  дверных заполнений в местах общего пользования; замена отмостки; ремонт входных групп; замена инженерных сетей; уравнивание потенциалов и молниезащиты жилого дома; устройство учета и регулирования тепла</t>
  </si>
  <si>
    <t>замена  рулонной кровли; ремонт вентшахт; ремонт фасада; ремонт цоколя; ремонт лоджий; замена оконных и  дверных заполнений в местах общего пользования; замена отмостки; ремонт входных групп; замена инженерных сетей; уравнивание потенциалов и молниезащиты жилого дома; устройство узла ввода и учета тепловой энергии; устройство системы автоматического регулирования тепловой энергии</t>
  </si>
  <si>
    <t>487,4</t>
  </si>
  <si>
    <t>№ 2-15 от 27.01.2025г.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</si>
</sst>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\ ##0.00_р_._-;\-* #\ ##0.00_р_._-;_-* &quot;-&quot;??_р_._-;_-@_-"/>
    <numFmt numFmtId="165" formatCode="0.0"/>
    <numFmt numFmtId="166" formatCode="mmm\.yy"/>
    <numFmt numFmtId="167" formatCode="#\ ##0.00"/>
    <numFmt numFmtId="168" formatCode="dd\.mmm"/>
  </numFmts>
  <fonts count="42">
    <font>
      <sz val="11"/>
      <color theme="1"/>
      <name val="Calibri"/>
      <charset val="134"/>
      <scheme val="minor"/>
    </font>
    <font>
      <b/>
      <sz val="14"/>
      <color theme="1"/>
      <name val="Times New Roman"/>
      <charset val="204"/>
    </font>
    <font>
      <b/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u/>
      <sz val="14"/>
      <color rgb="FF000000"/>
      <name val="Times New Roman"/>
      <charset val="204"/>
    </font>
    <font>
      <sz val="14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9"/>
      <color theme="1"/>
      <name val="Calibri"/>
      <charset val="134"/>
      <scheme val="minor"/>
    </font>
    <font>
      <u/>
      <sz val="12"/>
      <color rgb="FF000000"/>
      <name val="Times New Roman"/>
      <charset val="204"/>
    </font>
    <font>
      <sz val="14"/>
      <color theme="1"/>
      <name val="Times New Roman"/>
      <charset val="204"/>
    </font>
    <font>
      <sz val="9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color theme="1"/>
      <name val="Times New Roman"/>
      <charset val="204"/>
    </font>
    <font>
      <sz val="24"/>
      <color theme="1"/>
      <name val="Times New Roman"/>
      <charset val="204"/>
    </font>
    <font>
      <b/>
      <sz val="14"/>
      <name val="Times New Roman"/>
      <charset val="204"/>
    </font>
    <font>
      <b/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Times New Roman"/>
      <charset val="204"/>
    </font>
    <font>
      <sz val="11"/>
      <color rgb="FF000000"/>
      <name val="Times New Roman"/>
      <charset val="204"/>
    </font>
    <font>
      <b/>
      <sz val="11"/>
      <name val="Times New Roman"/>
      <charset val="204"/>
    </font>
    <font>
      <b/>
      <u/>
      <sz val="11"/>
      <color rgb="FF000000"/>
      <name val="Times New Roman"/>
      <charset val="204"/>
    </font>
    <font>
      <sz val="15"/>
      <color theme="1"/>
      <name val="Times New Roman"/>
      <charset val="204"/>
    </font>
    <font>
      <sz val="15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i/>
      <u/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25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3" fillId="0" borderId="0" xfId="0" applyFont="1" applyBorder="1"/>
    <xf numFmtId="0" fontId="13" fillId="0" borderId="0" xfId="0" applyFont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8" fillId="0" borderId="1" xfId="0" applyFont="1" applyBorder="1"/>
    <xf numFmtId="0" fontId="3" fillId="0" borderId="0" xfId="0" applyFont="1" applyAlignment="1"/>
    <xf numFmtId="0" fontId="0" fillId="0" borderId="0" xfId="0" applyBorder="1"/>
    <xf numFmtId="0" fontId="0" fillId="0" borderId="0" xfId="0" applyFill="1"/>
    <xf numFmtId="167" fontId="17" fillId="0" borderId="1" xfId="0" applyNumberFormat="1" applyFont="1" applyBorder="1" applyAlignment="1">
      <alignment horizontal="center" vertical="center" wrapText="1"/>
    </xf>
    <xf numFmtId="167" fontId="17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7" fontId="26" fillId="0" borderId="1" xfId="0" applyNumberFormat="1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 wrapText="1"/>
    </xf>
    <xf numFmtId="167" fontId="27" fillId="0" borderId="1" xfId="0" applyNumberFormat="1" applyFont="1" applyFill="1" applyBorder="1" applyAlignment="1">
      <alignment horizontal="center" vertical="center"/>
    </xf>
    <xf numFmtId="167" fontId="28" fillId="0" borderId="1" xfId="0" applyNumberFormat="1" applyFont="1" applyFill="1" applyBorder="1" applyAlignment="1">
      <alignment horizontal="center" vertical="center"/>
    </xf>
    <xf numFmtId="0" fontId="29" fillId="0" borderId="0" xfId="0" applyFont="1"/>
    <xf numFmtId="0" fontId="29" fillId="2" borderId="0" xfId="0" applyFont="1" applyFill="1"/>
    <xf numFmtId="167" fontId="29" fillId="2" borderId="0" xfId="0" applyNumberFormat="1" applyFont="1" applyFill="1"/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166" fontId="31" fillId="0" borderId="1" xfId="0" applyNumberFormat="1" applyFont="1" applyFill="1" applyBorder="1" applyAlignment="1">
      <alignment horizontal="center" vertical="center" wrapText="1"/>
    </xf>
    <xf numFmtId="167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7" fontId="31" fillId="0" borderId="1" xfId="0" applyNumberFormat="1" applyFont="1" applyBorder="1" applyAlignment="1">
      <alignment horizontal="center" vertical="center"/>
    </xf>
    <xf numFmtId="166" fontId="31" fillId="2" borderId="1" xfId="0" applyNumberFormat="1" applyFont="1" applyFill="1" applyBorder="1" applyAlignment="1">
      <alignment horizontal="center" vertical="center" wrapText="1"/>
    </xf>
    <xf numFmtId="167" fontId="26" fillId="0" borderId="1" xfId="0" applyNumberFormat="1" applyFont="1" applyBorder="1" applyAlignment="1">
      <alignment horizontal="center" vertical="center"/>
    </xf>
    <xf numFmtId="167" fontId="31" fillId="2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164" fontId="26" fillId="0" borderId="1" xfId="1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167" fontId="27" fillId="0" borderId="1" xfId="0" applyNumberFormat="1" applyFont="1" applyBorder="1" applyAlignment="1">
      <alignment horizontal="center" vertical="center"/>
    </xf>
    <xf numFmtId="165" fontId="27" fillId="0" borderId="1" xfId="0" applyNumberFormat="1" applyFont="1" applyFill="1" applyBorder="1" applyAlignment="1">
      <alignment horizontal="center" vertical="center"/>
    </xf>
    <xf numFmtId="167" fontId="27" fillId="0" borderId="0" xfId="0" applyNumberFormat="1" applyFont="1" applyFill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" vertical="center"/>
    </xf>
    <xf numFmtId="167" fontId="27" fillId="2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4" fontId="28" fillId="0" borderId="1" xfId="1" applyFont="1" applyBorder="1" applyAlignment="1">
      <alignment horizontal="center" vertical="center" wrapText="1"/>
    </xf>
    <xf numFmtId="167" fontId="28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 wrapText="1"/>
    </xf>
    <xf numFmtId="167" fontId="28" fillId="0" borderId="1" xfId="0" applyNumberFormat="1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 wrapText="1"/>
    </xf>
    <xf numFmtId="167" fontId="28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67" fontId="34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9" fillId="0" borderId="0" xfId="0" applyFont="1" applyFill="1"/>
    <xf numFmtId="2" fontId="0" fillId="0" borderId="0" xfId="0" applyNumberFormat="1"/>
    <xf numFmtId="0" fontId="37" fillId="0" borderId="0" xfId="0" applyFont="1"/>
    <xf numFmtId="0" fontId="38" fillId="0" borderId="0" xfId="0" applyFont="1"/>
    <xf numFmtId="164" fontId="28" fillId="0" borderId="1" xfId="1" applyFont="1" applyBorder="1" applyAlignment="1">
      <alignment horizontal="center" vertical="center"/>
    </xf>
    <xf numFmtId="167" fontId="28" fillId="0" borderId="8" xfId="0" applyNumberFormat="1" applyFont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39" fillId="0" borderId="0" xfId="0" applyFont="1"/>
    <xf numFmtId="0" fontId="39" fillId="0" borderId="0" xfId="0" applyFont="1" applyFill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4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/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/>
    <xf numFmtId="0" fontId="1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3" fillId="0" borderId="0" xfId="0" applyFont="1" applyBorder="1" applyAlignment="1"/>
    <xf numFmtId="0" fontId="24" fillId="0" borderId="0" xfId="0" applyFont="1" applyAlignment="1"/>
    <xf numFmtId="0" fontId="0" fillId="0" borderId="1" xfId="0" applyBorder="1" applyAlignment="1">
      <alignment horizontal="center" vertical="center" wrapText="1"/>
    </xf>
    <xf numFmtId="0" fontId="35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top" wrapText="1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41" fillId="0" borderId="0" xfId="0" applyFont="1" applyBorder="1" applyAlignment="1">
      <alignment horizontal="left" vertical="center" wrapText="1"/>
    </xf>
    <xf numFmtId="0" fontId="41" fillId="0" borderId="0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view="pageBreakPreview" zoomScale="87" zoomScaleNormal="87" zoomScaleSheetLayoutView="87" workbookViewId="0">
      <selection activeCell="N56" sqref="N56:O56"/>
    </sheetView>
  </sheetViews>
  <sheetFormatPr defaultColWidth="9.140625" defaultRowHeight="15"/>
  <cols>
    <col min="1" max="1" width="10.7109375" customWidth="1"/>
    <col min="2" max="2" width="28" customWidth="1"/>
    <col min="3" max="3" width="15.85546875" customWidth="1"/>
    <col min="4" max="4" width="14.42578125" customWidth="1"/>
    <col min="5" max="6" width="9.140625" hidden="1" customWidth="1"/>
    <col min="7" max="7" width="14.140625" customWidth="1"/>
    <col min="8" max="8" width="12.85546875" customWidth="1"/>
    <col min="9" max="9" width="15.140625" customWidth="1"/>
    <col min="10" max="10" width="15.7109375" customWidth="1"/>
    <col min="11" max="11" width="20" customWidth="1"/>
    <col min="12" max="12" width="14.140625" customWidth="1"/>
    <col min="13" max="13" width="17.140625" customWidth="1"/>
    <col min="14" max="14" width="17.7109375" customWidth="1"/>
    <col min="15" max="15" width="17.85546875" customWidth="1"/>
    <col min="16" max="16" width="12.5703125" customWidth="1"/>
    <col min="17" max="17" width="12.7109375" customWidth="1"/>
  </cols>
  <sheetData>
    <row r="1" spans="1:16" ht="26.1" customHeight="1">
      <c r="A1" s="92" t="s">
        <v>0</v>
      </c>
      <c r="B1" s="93"/>
      <c r="C1" s="93"/>
      <c r="D1" s="93"/>
      <c r="E1" s="1"/>
      <c r="F1" s="1"/>
      <c r="G1" s="1"/>
      <c r="H1" s="92" t="s">
        <v>0</v>
      </c>
      <c r="I1" s="92"/>
      <c r="J1" s="92"/>
      <c r="K1" s="92"/>
      <c r="L1" s="1"/>
      <c r="M1" s="94" t="s">
        <v>1</v>
      </c>
      <c r="N1" s="94"/>
      <c r="O1" s="94"/>
    </row>
    <row r="2" spans="1:16" ht="56.25" customHeight="1">
      <c r="A2" s="95" t="s">
        <v>2</v>
      </c>
      <c r="B2" s="96"/>
      <c r="C2" s="96"/>
      <c r="D2" s="96"/>
      <c r="E2" s="1"/>
      <c r="F2" s="1"/>
      <c r="G2" s="1"/>
      <c r="H2" s="95" t="s">
        <v>3</v>
      </c>
      <c r="I2" s="95"/>
      <c r="J2" s="95"/>
      <c r="K2" s="95"/>
      <c r="L2" s="1"/>
      <c r="M2" s="144" t="s">
        <v>4</v>
      </c>
      <c r="N2" s="144"/>
      <c r="O2" s="144"/>
    </row>
    <row r="3" spans="1:16" ht="45.75" customHeight="1">
      <c r="A3" s="98" t="s">
        <v>5</v>
      </c>
      <c r="B3" s="99"/>
      <c r="C3" s="99"/>
      <c r="D3" s="99"/>
      <c r="E3" s="1"/>
      <c r="F3" s="1"/>
      <c r="G3" s="1"/>
      <c r="H3" s="98" t="s">
        <v>6</v>
      </c>
      <c r="I3" s="98"/>
      <c r="J3" s="98"/>
      <c r="K3" s="98"/>
      <c r="L3" s="1"/>
      <c r="M3" s="145" t="s">
        <v>105</v>
      </c>
      <c r="N3" s="145"/>
      <c r="O3" s="145"/>
    </row>
    <row r="4" spans="1:16" ht="18.75">
      <c r="A4" s="100" t="s">
        <v>7</v>
      </c>
      <c r="B4" s="101"/>
      <c r="C4" s="102" t="s">
        <v>55</v>
      </c>
      <c r="D4" s="102"/>
      <c r="E4" s="1"/>
      <c r="F4" s="1"/>
      <c r="G4" s="1"/>
      <c r="H4" s="103" t="s">
        <v>8</v>
      </c>
      <c r="I4" s="103"/>
      <c r="J4" s="103"/>
      <c r="K4" s="85" t="s">
        <v>9</v>
      </c>
      <c r="L4" s="22"/>
      <c r="M4" s="84"/>
      <c r="N4" s="23"/>
      <c r="O4" s="23"/>
    </row>
    <row r="5" spans="1:16">
      <c r="A5" s="104" t="s">
        <v>10</v>
      </c>
      <c r="B5" s="105"/>
      <c r="C5" s="106" t="s">
        <v>11</v>
      </c>
      <c r="D5" s="106"/>
      <c r="E5" s="1"/>
      <c r="F5" s="1"/>
      <c r="G5" s="1"/>
      <c r="H5" s="107" t="s">
        <v>10</v>
      </c>
      <c r="I5" s="107"/>
      <c r="J5" s="107"/>
      <c r="K5" s="86" t="s">
        <v>12</v>
      </c>
      <c r="L5" s="86"/>
      <c r="M5" s="23"/>
      <c r="N5" s="23"/>
      <c r="O5" s="23"/>
    </row>
    <row r="6" spans="1:16" ht="15.75">
      <c r="A6" s="108" t="s">
        <v>92</v>
      </c>
      <c r="B6" s="109"/>
      <c r="C6" s="2"/>
      <c r="D6" s="2"/>
      <c r="E6" s="1"/>
      <c r="F6" s="1"/>
      <c r="G6" s="1"/>
      <c r="H6" s="110" t="s">
        <v>92</v>
      </c>
      <c r="I6" s="110"/>
      <c r="J6" s="110"/>
      <c r="K6" s="2"/>
      <c r="L6" s="1"/>
      <c r="M6" s="23"/>
      <c r="N6" s="23"/>
      <c r="O6" s="23"/>
      <c r="P6" t="s">
        <v>13</v>
      </c>
    </row>
    <row r="7" spans="1:16" ht="13.5" customHeight="1">
      <c r="A7" s="3"/>
      <c r="B7" s="4"/>
      <c r="C7" s="4"/>
      <c r="D7" s="4"/>
      <c r="E7" s="5"/>
      <c r="F7" s="5"/>
      <c r="G7" s="5"/>
      <c r="H7" s="1"/>
      <c r="I7" s="1"/>
      <c r="J7" s="1"/>
      <c r="K7" s="1"/>
      <c r="L7" s="1"/>
    </row>
    <row r="8" spans="1:16" ht="30.75" hidden="1">
      <c r="A8" s="6"/>
      <c r="B8" s="1"/>
      <c r="C8" s="1"/>
      <c r="D8" s="1"/>
      <c r="E8" s="1"/>
      <c r="F8" s="1"/>
      <c r="G8" s="1"/>
      <c r="H8" s="97"/>
      <c r="I8" s="97"/>
      <c r="J8" s="97"/>
      <c r="K8" s="1"/>
      <c r="L8" s="1"/>
    </row>
    <row r="9" spans="1:16" ht="36.950000000000003" customHeight="1">
      <c r="A9" s="1"/>
      <c r="B9" s="1"/>
      <c r="C9" s="1"/>
      <c r="D9" s="1"/>
      <c r="E9" s="1"/>
      <c r="F9" s="1"/>
      <c r="G9" s="111" t="s">
        <v>53</v>
      </c>
      <c r="H9" s="111"/>
      <c r="I9" s="111"/>
      <c r="J9" s="111"/>
      <c r="K9" s="111"/>
      <c r="L9" s="1"/>
    </row>
    <row r="10" spans="1:16" ht="23.1" customHeight="1">
      <c r="A10" s="1"/>
      <c r="B10" s="1"/>
      <c r="C10" s="1"/>
      <c r="D10" s="1"/>
      <c r="E10" s="1"/>
      <c r="F10" s="1"/>
      <c r="G10" s="112" t="s">
        <v>63</v>
      </c>
      <c r="H10" s="113"/>
      <c r="I10" s="113"/>
      <c r="J10" s="113"/>
      <c r="K10" s="113"/>
      <c r="L10" s="1"/>
    </row>
    <row r="11" spans="1:16" ht="88.5" customHeight="1">
      <c r="A11" s="114" t="s">
        <v>14</v>
      </c>
      <c r="B11" s="114" t="s">
        <v>15</v>
      </c>
      <c r="C11" s="114" t="s">
        <v>16</v>
      </c>
      <c r="D11" s="114" t="s">
        <v>17</v>
      </c>
      <c r="E11" s="7"/>
      <c r="F11" s="7"/>
      <c r="G11" s="114" t="s">
        <v>18</v>
      </c>
      <c r="H11" s="114"/>
      <c r="I11" s="115" t="s">
        <v>19</v>
      </c>
      <c r="J11" s="116"/>
      <c r="K11" s="117" t="s">
        <v>64</v>
      </c>
      <c r="L11" s="120" t="s">
        <v>65</v>
      </c>
      <c r="M11" s="121"/>
      <c r="N11" s="121"/>
      <c r="O11" s="122"/>
    </row>
    <row r="12" spans="1:16" ht="22.5" customHeight="1">
      <c r="A12" s="114"/>
      <c r="B12" s="114"/>
      <c r="C12" s="114"/>
      <c r="D12" s="114"/>
      <c r="E12" s="8"/>
      <c r="F12" s="8"/>
      <c r="G12" s="114" t="s">
        <v>20</v>
      </c>
      <c r="H12" s="114" t="s">
        <v>21</v>
      </c>
      <c r="I12" s="123" t="s">
        <v>22</v>
      </c>
      <c r="J12" s="123" t="s">
        <v>23</v>
      </c>
      <c r="K12" s="118"/>
      <c r="L12" s="124" t="s">
        <v>24</v>
      </c>
      <c r="M12" s="127" t="s">
        <v>25</v>
      </c>
      <c r="N12" s="128"/>
      <c r="O12" s="129"/>
    </row>
    <row r="13" spans="1:16" ht="52.5" customHeight="1">
      <c r="A13" s="114"/>
      <c r="B13" s="114"/>
      <c r="C13" s="114"/>
      <c r="D13" s="114"/>
      <c r="E13" s="8"/>
      <c r="F13" s="8"/>
      <c r="G13" s="114"/>
      <c r="H13" s="114"/>
      <c r="I13" s="118"/>
      <c r="J13" s="118"/>
      <c r="K13" s="118"/>
      <c r="L13" s="125"/>
      <c r="M13" s="117" t="s">
        <v>67</v>
      </c>
      <c r="N13" s="120" t="s">
        <v>66</v>
      </c>
      <c r="O13" s="122"/>
    </row>
    <row r="14" spans="1:16" ht="39.75" customHeight="1">
      <c r="A14" s="114"/>
      <c r="B14" s="114"/>
      <c r="C14" s="114"/>
      <c r="D14" s="114"/>
      <c r="E14" s="9"/>
      <c r="F14" s="9"/>
      <c r="G14" s="114"/>
      <c r="H14" s="114"/>
      <c r="I14" s="119"/>
      <c r="J14" s="119"/>
      <c r="K14" s="119"/>
      <c r="L14" s="126"/>
      <c r="M14" s="119"/>
      <c r="N14" s="88" t="s">
        <v>26</v>
      </c>
      <c r="O14" s="87" t="s">
        <v>27</v>
      </c>
    </row>
    <row r="15" spans="1:16">
      <c r="A15" s="10">
        <v>1</v>
      </c>
      <c r="B15" s="10">
        <v>2</v>
      </c>
      <c r="C15" s="10">
        <v>3</v>
      </c>
      <c r="D15" s="10">
        <v>4</v>
      </c>
      <c r="E15" s="10"/>
      <c r="F15" s="10"/>
      <c r="G15" s="10">
        <v>5</v>
      </c>
      <c r="H15" s="10">
        <v>6</v>
      </c>
      <c r="I15" s="10">
        <v>7</v>
      </c>
      <c r="J15" s="10">
        <v>8</v>
      </c>
      <c r="K15" s="10">
        <v>9</v>
      </c>
      <c r="L15" s="10">
        <v>10</v>
      </c>
      <c r="M15" s="10">
        <v>11</v>
      </c>
      <c r="N15" s="10">
        <v>12</v>
      </c>
      <c r="O15" s="10">
        <v>13</v>
      </c>
    </row>
    <row r="16" spans="1:16">
      <c r="A16" s="132" t="s">
        <v>28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</row>
    <row r="17" spans="1:17" ht="45">
      <c r="A17" s="11" t="s">
        <v>29</v>
      </c>
      <c r="B17" s="53" t="s">
        <v>70</v>
      </c>
      <c r="C17" s="31">
        <v>309</v>
      </c>
      <c r="D17" s="57">
        <v>309</v>
      </c>
      <c r="E17" s="64"/>
      <c r="F17" s="64"/>
      <c r="G17" s="30">
        <v>45649</v>
      </c>
      <c r="H17" s="30">
        <v>45764</v>
      </c>
      <c r="I17" s="31">
        <v>469465</v>
      </c>
      <c r="J17" s="31">
        <v>401267.4</v>
      </c>
      <c r="K17" s="29"/>
      <c r="L17" s="31">
        <f t="shared" ref="L17:L21" si="0">N17+O17</f>
        <v>401267.4</v>
      </c>
      <c r="M17" s="32"/>
      <c r="N17" s="31">
        <f>J17*0.5</f>
        <v>200633.7</v>
      </c>
      <c r="O17" s="31">
        <f>J17*0.5</f>
        <v>200633.7</v>
      </c>
      <c r="P17" s="90"/>
      <c r="Q17" s="33"/>
    </row>
    <row r="18" spans="1:17" ht="45">
      <c r="A18" s="11" t="s">
        <v>30</v>
      </c>
      <c r="B18" s="53" t="s">
        <v>52</v>
      </c>
      <c r="C18" s="31">
        <f>792-73</f>
        <v>719</v>
      </c>
      <c r="D18" s="31">
        <v>719</v>
      </c>
      <c r="E18" s="37"/>
      <c r="F18" s="37"/>
      <c r="G18" s="30">
        <v>45689</v>
      </c>
      <c r="H18" s="30">
        <v>45762</v>
      </c>
      <c r="I18" s="31">
        <v>470537</v>
      </c>
      <c r="J18" s="31">
        <v>449037</v>
      </c>
      <c r="K18" s="32"/>
      <c r="L18" s="31">
        <f t="shared" si="0"/>
        <v>449037</v>
      </c>
      <c r="M18" s="32"/>
      <c r="N18" s="31">
        <f>J18*0.75</f>
        <v>336777.75</v>
      </c>
      <c r="O18" s="31">
        <f>J18*0.25</f>
        <v>112259.25</v>
      </c>
      <c r="P18" s="90"/>
      <c r="Q18" s="33"/>
    </row>
    <row r="19" spans="1:17" ht="75">
      <c r="A19" s="11" t="s">
        <v>31</v>
      </c>
      <c r="B19" s="53" t="s">
        <v>49</v>
      </c>
      <c r="C19" s="31">
        <v>720</v>
      </c>
      <c r="D19" s="31">
        <v>720</v>
      </c>
      <c r="E19" s="64"/>
      <c r="F19" s="64"/>
      <c r="G19" s="30">
        <v>45748</v>
      </c>
      <c r="H19" s="30">
        <v>45838</v>
      </c>
      <c r="I19" s="31">
        <v>767418</v>
      </c>
      <c r="J19" s="31">
        <v>720118</v>
      </c>
      <c r="K19" s="32"/>
      <c r="L19" s="31">
        <f t="shared" si="0"/>
        <v>720118</v>
      </c>
      <c r="M19" s="32"/>
      <c r="N19" s="31">
        <f>J19*0.8</f>
        <v>576094.4</v>
      </c>
      <c r="O19" s="31">
        <f>J19*0.2</f>
        <v>144023.6</v>
      </c>
      <c r="P19" s="90"/>
      <c r="Q19" s="33"/>
    </row>
    <row r="20" spans="1:17" ht="45">
      <c r="A20" s="54" t="s">
        <v>69</v>
      </c>
      <c r="B20" s="53" t="s">
        <v>33</v>
      </c>
      <c r="C20" s="55">
        <v>1532.3</v>
      </c>
      <c r="D20" s="56">
        <v>1532.3</v>
      </c>
      <c r="E20" s="64"/>
      <c r="F20" s="64"/>
      <c r="G20" s="30">
        <v>45778</v>
      </c>
      <c r="H20" s="30">
        <v>45869</v>
      </c>
      <c r="I20" s="31">
        <v>589801</v>
      </c>
      <c r="J20" s="31">
        <v>553801</v>
      </c>
      <c r="K20" s="64"/>
      <c r="L20" s="31">
        <f t="shared" si="0"/>
        <v>553800.5</v>
      </c>
      <c r="M20" s="32"/>
      <c r="N20" s="31">
        <f>J20*0.5+276900</f>
        <v>553800.5</v>
      </c>
      <c r="O20" s="31">
        <v>0</v>
      </c>
      <c r="P20" s="79"/>
      <c r="Q20" s="33"/>
    </row>
    <row r="21" spans="1:17" ht="75">
      <c r="A21" s="54" t="s">
        <v>32</v>
      </c>
      <c r="B21" s="53" t="s">
        <v>50</v>
      </c>
      <c r="C21" s="31">
        <v>469</v>
      </c>
      <c r="D21" s="31">
        <v>469</v>
      </c>
      <c r="E21" s="64"/>
      <c r="F21" s="64"/>
      <c r="G21" s="30">
        <v>45823</v>
      </c>
      <c r="H21" s="30">
        <v>45900</v>
      </c>
      <c r="I21" s="31">
        <v>391385</v>
      </c>
      <c r="J21" s="31">
        <v>340707</v>
      </c>
      <c r="K21" s="32"/>
      <c r="L21" s="31">
        <f t="shared" si="0"/>
        <v>340707.00000000006</v>
      </c>
      <c r="M21" s="32"/>
      <c r="N21" s="31">
        <f>J21*0.8</f>
        <v>272565.60000000003</v>
      </c>
      <c r="O21" s="31">
        <f>J21*0.2</f>
        <v>68141.400000000009</v>
      </c>
      <c r="P21" s="91"/>
      <c r="Q21" s="77"/>
    </row>
    <row r="22" spans="1:17" ht="15.75">
      <c r="A22" s="12"/>
      <c r="B22" s="13" t="s">
        <v>34</v>
      </c>
      <c r="C22" s="72">
        <f>SUM(C17:C21)</f>
        <v>3749.3</v>
      </c>
      <c r="D22" s="72">
        <f>SUM(D17:D21)</f>
        <v>3749.3</v>
      </c>
      <c r="E22" s="63"/>
      <c r="F22" s="63"/>
      <c r="G22" s="63"/>
      <c r="H22" s="63"/>
      <c r="I22" s="70">
        <f>SUM(I17:I21)</f>
        <v>2688606</v>
      </c>
      <c r="J22" s="70">
        <f>SUM(J17:J21)</f>
        <v>2464930.4</v>
      </c>
      <c r="K22" s="70"/>
      <c r="L22" s="73">
        <f>SUM(L17:L21)</f>
        <v>2464929.9</v>
      </c>
      <c r="M22" s="70"/>
      <c r="N22" s="70">
        <f>SUM(N17:N21)</f>
        <v>1939871.9500000002</v>
      </c>
      <c r="O22" s="70">
        <f>SUM(O17:O21)</f>
        <v>525057.95000000007</v>
      </c>
      <c r="P22" s="79"/>
      <c r="Q22" s="34"/>
    </row>
    <row r="23" spans="1:17" ht="15.75">
      <c r="A23" s="133" t="s">
        <v>35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5"/>
      <c r="P23" s="80"/>
      <c r="Q23" s="35"/>
    </row>
    <row r="24" spans="1:17" ht="45">
      <c r="A24" s="8" t="s">
        <v>36</v>
      </c>
      <c r="B24" s="74" t="s">
        <v>98</v>
      </c>
      <c r="C24" s="75">
        <v>1444.8</v>
      </c>
      <c r="D24" s="75"/>
      <c r="E24" s="76"/>
      <c r="F24" s="76"/>
      <c r="G24" s="30">
        <v>45474</v>
      </c>
      <c r="H24" s="30">
        <v>45627</v>
      </c>
      <c r="I24" s="31">
        <v>954396</v>
      </c>
      <c r="J24" s="31">
        <v>782977.1</v>
      </c>
      <c r="K24" s="31">
        <v>747896.85</v>
      </c>
      <c r="L24" s="31">
        <v>35080.25</v>
      </c>
      <c r="M24" s="31">
        <v>35080.25</v>
      </c>
      <c r="N24" s="31"/>
      <c r="O24" s="31">
        <v>35080.25</v>
      </c>
      <c r="P24" s="79"/>
      <c r="Q24" s="34"/>
    </row>
    <row r="25" spans="1:17" ht="45">
      <c r="A25" s="8" t="s">
        <v>37</v>
      </c>
      <c r="B25" s="53" t="s">
        <v>51</v>
      </c>
      <c r="C25" s="31">
        <v>1487</v>
      </c>
      <c r="D25" s="31"/>
      <c r="E25" s="64"/>
      <c r="F25" s="64"/>
      <c r="G25" s="30">
        <v>45962</v>
      </c>
      <c r="H25" s="30">
        <v>46053</v>
      </c>
      <c r="I25" s="31">
        <v>1259496</v>
      </c>
      <c r="J25" s="31">
        <v>1194496</v>
      </c>
      <c r="K25" s="29"/>
      <c r="L25" s="31">
        <f t="shared" ref="L25" si="1">N25+O25</f>
        <v>726437.85000000009</v>
      </c>
      <c r="M25" s="32"/>
      <c r="N25" s="31">
        <v>653999.05000000005</v>
      </c>
      <c r="O25" s="31">
        <v>72438.8</v>
      </c>
      <c r="P25" s="33"/>
      <c r="Q25" s="34"/>
    </row>
    <row r="26" spans="1:17">
      <c r="A26" s="8" t="s">
        <v>54</v>
      </c>
      <c r="B26" s="36"/>
      <c r="C26" s="42"/>
      <c r="D26" s="42"/>
      <c r="E26" s="40"/>
      <c r="F26" s="40"/>
      <c r="G26" s="43"/>
      <c r="H26" s="43"/>
      <c r="I26" s="39"/>
      <c r="J26" s="39"/>
      <c r="K26" s="29"/>
      <c r="L26" s="39"/>
      <c r="M26" s="44"/>
      <c r="N26" s="42"/>
      <c r="O26" s="42"/>
      <c r="P26" s="33"/>
      <c r="Q26" s="33"/>
    </row>
    <row r="27" spans="1:17">
      <c r="A27" s="88"/>
      <c r="B27" s="13" t="s">
        <v>34</v>
      </c>
      <c r="C27" s="88">
        <f>SUM(C24:C25)</f>
        <v>2931.8</v>
      </c>
      <c r="D27" s="88"/>
      <c r="E27" s="88"/>
      <c r="F27" s="88"/>
      <c r="G27" s="88"/>
      <c r="H27" s="88"/>
      <c r="I27" s="88">
        <f>SUM(I24:I26)</f>
        <v>2213892</v>
      </c>
      <c r="J27" s="88">
        <f>SUM(J24:J26)</f>
        <v>1977473.1</v>
      </c>
      <c r="K27" s="88">
        <f>K24+K25</f>
        <v>747896.85</v>
      </c>
      <c r="L27" s="88">
        <f>SUM(L24:L26)</f>
        <v>761518.10000000009</v>
      </c>
      <c r="M27" s="88"/>
      <c r="N27" s="88">
        <f>SUM(N24:N26)</f>
        <v>653999.05000000005</v>
      </c>
      <c r="O27" s="14">
        <f>SUM(O24:O25)</f>
        <v>107519.05</v>
      </c>
      <c r="P27" s="33"/>
      <c r="Q27" s="33"/>
    </row>
    <row r="28" spans="1:17">
      <c r="A28" s="133" t="s">
        <v>38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5"/>
    </row>
    <row r="29" spans="1:17" ht="45">
      <c r="A29" s="59" t="s">
        <v>39</v>
      </c>
      <c r="B29" s="53" t="s">
        <v>71</v>
      </c>
      <c r="C29" s="58" t="s">
        <v>72</v>
      </c>
      <c r="D29" s="41"/>
      <c r="E29" s="41"/>
      <c r="F29" s="41"/>
      <c r="G29" s="41"/>
      <c r="H29" s="41"/>
      <c r="I29" s="41"/>
      <c r="J29" s="41"/>
      <c r="K29" s="41"/>
      <c r="L29" s="60">
        <f>35000+4000</f>
        <v>39000</v>
      </c>
      <c r="M29" s="61"/>
      <c r="N29" s="60">
        <v>39000</v>
      </c>
      <c r="O29" s="88"/>
      <c r="P29" s="24"/>
    </row>
    <row r="30" spans="1:17" ht="45">
      <c r="A30" s="59" t="s">
        <v>56</v>
      </c>
      <c r="B30" s="53" t="s">
        <v>73</v>
      </c>
      <c r="C30" s="58" t="s">
        <v>74</v>
      </c>
      <c r="D30" s="41"/>
      <c r="E30" s="41"/>
      <c r="F30" s="41"/>
      <c r="G30" s="41"/>
      <c r="H30" s="41"/>
      <c r="I30" s="41"/>
      <c r="J30" s="41"/>
      <c r="K30" s="41"/>
      <c r="L30" s="60">
        <f>49000+5000</f>
        <v>54000</v>
      </c>
      <c r="M30" s="61"/>
      <c r="N30" s="60">
        <v>54000</v>
      </c>
      <c r="O30" s="88"/>
    </row>
    <row r="31" spans="1:17" ht="45">
      <c r="A31" s="59" t="s">
        <v>57</v>
      </c>
      <c r="B31" s="53" t="s">
        <v>76</v>
      </c>
      <c r="C31" s="58" t="s">
        <v>77</v>
      </c>
      <c r="D31" s="41"/>
      <c r="E31" s="41"/>
      <c r="F31" s="41"/>
      <c r="G31" s="41"/>
      <c r="H31" s="41"/>
      <c r="I31" s="41"/>
      <c r="J31" s="41"/>
      <c r="K31" s="41"/>
      <c r="L31" s="60">
        <f>54000+6000</f>
        <v>60000</v>
      </c>
      <c r="M31" s="61"/>
      <c r="N31" s="60">
        <v>60000</v>
      </c>
      <c r="O31" s="88"/>
    </row>
    <row r="32" spans="1:17" ht="54.75" customHeight="1">
      <c r="A32" s="59" t="s">
        <v>93</v>
      </c>
      <c r="B32" s="53" t="s">
        <v>78</v>
      </c>
      <c r="C32" s="58" t="s">
        <v>79</v>
      </c>
      <c r="D32" s="41"/>
      <c r="E32" s="41"/>
      <c r="F32" s="41"/>
      <c r="G32" s="41"/>
      <c r="H32" s="41"/>
      <c r="I32" s="41"/>
      <c r="J32" s="41"/>
      <c r="K32" s="41"/>
      <c r="L32" s="60">
        <f>29000+4000</f>
        <v>33000</v>
      </c>
      <c r="M32" s="61"/>
      <c r="N32" s="60">
        <v>33000</v>
      </c>
      <c r="O32" s="88"/>
    </row>
    <row r="33" spans="1:16" ht="54.75" customHeight="1">
      <c r="A33" s="59" t="s">
        <v>75</v>
      </c>
      <c r="B33" s="53" t="s">
        <v>80</v>
      </c>
      <c r="C33" s="58" t="s">
        <v>81</v>
      </c>
      <c r="D33" s="41"/>
      <c r="E33" s="41"/>
      <c r="F33" s="41"/>
      <c r="G33" s="41"/>
      <c r="H33" s="41"/>
      <c r="I33" s="41"/>
      <c r="J33" s="41"/>
      <c r="K33" s="41"/>
      <c r="L33" s="60">
        <f>28000+4000</f>
        <v>32000</v>
      </c>
      <c r="M33" s="61"/>
      <c r="N33" s="60">
        <v>32000</v>
      </c>
      <c r="O33" s="88"/>
    </row>
    <row r="34" spans="1:16" ht="54.75" customHeight="1">
      <c r="A34" s="59" t="s">
        <v>94</v>
      </c>
      <c r="B34" s="53" t="s">
        <v>95</v>
      </c>
      <c r="C34" s="83" t="s">
        <v>104</v>
      </c>
      <c r="D34" s="41"/>
      <c r="E34" s="41"/>
      <c r="F34" s="41"/>
      <c r="G34" s="41"/>
      <c r="H34" s="41"/>
      <c r="I34" s="41"/>
      <c r="J34" s="41"/>
      <c r="K34" s="41"/>
      <c r="L34" s="60">
        <v>45000</v>
      </c>
      <c r="M34" s="61"/>
      <c r="N34" s="60">
        <v>45000</v>
      </c>
      <c r="O34" s="88"/>
    </row>
    <row r="35" spans="1:16">
      <c r="A35" s="88"/>
      <c r="B35" s="7" t="s">
        <v>34</v>
      </c>
      <c r="C35" s="14">
        <f>C29+C30+C31+C32+C33</f>
        <v>6606</v>
      </c>
      <c r="D35" s="88"/>
      <c r="E35" s="88"/>
      <c r="F35" s="88"/>
      <c r="G35" s="88"/>
      <c r="H35" s="88"/>
      <c r="I35" s="88"/>
      <c r="J35" s="88"/>
      <c r="K35" s="88"/>
      <c r="L35" s="70">
        <f>SUM(L29:L34)</f>
        <v>263000</v>
      </c>
      <c r="M35" s="69"/>
      <c r="N35" s="69">
        <f>SUM(N29:N34)</f>
        <v>263000</v>
      </c>
      <c r="O35" s="25"/>
    </row>
    <row r="36" spans="1:16">
      <c r="A36" s="133" t="s">
        <v>58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5"/>
    </row>
    <row r="37" spans="1:16" ht="45">
      <c r="A37" s="8" t="s">
        <v>59</v>
      </c>
      <c r="B37" s="53" t="s">
        <v>33</v>
      </c>
      <c r="C37" s="47"/>
      <c r="D37" s="47"/>
      <c r="E37" s="47"/>
      <c r="F37" s="47"/>
      <c r="G37" s="46"/>
      <c r="H37" s="47"/>
      <c r="I37" s="47"/>
      <c r="J37" s="45"/>
      <c r="K37" s="47"/>
      <c r="L37" s="31">
        <v>27000</v>
      </c>
      <c r="M37" s="48"/>
      <c r="N37" s="60">
        <v>23000</v>
      </c>
      <c r="O37" s="60">
        <v>4000</v>
      </c>
    </row>
    <row r="38" spans="1:16" ht="45">
      <c r="A38" s="16" t="s">
        <v>60</v>
      </c>
      <c r="B38" s="53" t="s">
        <v>52</v>
      </c>
      <c r="C38" s="47"/>
      <c r="D38" s="47"/>
      <c r="E38" s="47"/>
      <c r="F38" s="47"/>
      <c r="G38" s="47"/>
      <c r="H38" s="47"/>
      <c r="I38" s="47"/>
      <c r="J38" s="45"/>
      <c r="K38" s="47"/>
      <c r="L38" s="31">
        <v>17000</v>
      </c>
      <c r="M38" s="44"/>
      <c r="N38" s="60">
        <v>10000</v>
      </c>
      <c r="O38" s="60">
        <v>7000</v>
      </c>
    </row>
    <row r="39" spans="1:16" ht="45">
      <c r="A39" s="17" t="s">
        <v>61</v>
      </c>
      <c r="B39" s="53" t="s">
        <v>70</v>
      </c>
      <c r="C39" s="47"/>
      <c r="D39" s="47"/>
      <c r="E39" s="47"/>
      <c r="F39" s="47"/>
      <c r="G39" s="47"/>
      <c r="H39" s="47"/>
      <c r="I39" s="47"/>
      <c r="J39" s="45"/>
      <c r="K39" s="47"/>
      <c r="L39" s="31">
        <v>14000</v>
      </c>
      <c r="M39" s="44"/>
      <c r="N39" s="55">
        <v>8000</v>
      </c>
      <c r="O39" s="55">
        <v>6000</v>
      </c>
    </row>
    <row r="40" spans="1:16" ht="45">
      <c r="A40" s="15" t="s">
        <v>62</v>
      </c>
      <c r="B40" s="53" t="s">
        <v>51</v>
      </c>
      <c r="C40" s="41"/>
      <c r="D40" s="41"/>
      <c r="E40" s="41"/>
      <c r="F40" s="41"/>
      <c r="G40" s="46"/>
      <c r="H40" s="41"/>
      <c r="I40" s="41"/>
      <c r="J40" s="44"/>
      <c r="K40" s="41"/>
      <c r="L40" s="31">
        <v>19000</v>
      </c>
      <c r="M40" s="49"/>
      <c r="N40" s="55">
        <v>11000</v>
      </c>
      <c r="O40" s="55">
        <v>8000</v>
      </c>
    </row>
    <row r="41" spans="1:16" ht="60.75" customHeight="1">
      <c r="A41" s="66" t="s">
        <v>90</v>
      </c>
      <c r="B41" s="53" t="s">
        <v>49</v>
      </c>
      <c r="C41" s="41"/>
      <c r="D41" s="41"/>
      <c r="E41" s="41"/>
      <c r="F41" s="41"/>
      <c r="G41" s="46"/>
      <c r="H41" s="41"/>
      <c r="I41" s="41"/>
      <c r="J41" s="44"/>
      <c r="K41" s="41"/>
      <c r="L41" s="31">
        <v>17000</v>
      </c>
      <c r="M41" s="49"/>
      <c r="N41" s="55">
        <v>10000</v>
      </c>
      <c r="O41" s="55">
        <v>7000</v>
      </c>
    </row>
    <row r="42" spans="1:16" ht="69.75" customHeight="1">
      <c r="A42" s="66" t="s">
        <v>91</v>
      </c>
      <c r="B42" s="53" t="s">
        <v>50</v>
      </c>
      <c r="C42" s="41"/>
      <c r="D42" s="41"/>
      <c r="E42" s="41"/>
      <c r="F42" s="41"/>
      <c r="G42" s="46"/>
      <c r="H42" s="41"/>
      <c r="I42" s="41"/>
      <c r="J42" s="44"/>
      <c r="K42" s="41"/>
      <c r="L42" s="31">
        <v>12000</v>
      </c>
      <c r="M42" s="71"/>
      <c r="N42" s="55">
        <v>8000</v>
      </c>
      <c r="O42" s="55">
        <v>4000</v>
      </c>
    </row>
    <row r="43" spans="1:16" ht="30.75" customHeight="1">
      <c r="A43" s="8"/>
      <c r="B43" s="65" t="s">
        <v>34</v>
      </c>
      <c r="C43" s="40"/>
      <c r="D43" s="40"/>
      <c r="E43" s="40"/>
      <c r="F43" s="40"/>
      <c r="G43" s="40"/>
      <c r="H43" s="40"/>
      <c r="I43" s="40"/>
      <c r="J43" s="40"/>
      <c r="K43" s="50"/>
      <c r="L43" s="67">
        <f>SUM(L37:L42)</f>
        <v>106000</v>
      </c>
      <c r="M43" s="69"/>
      <c r="N43" s="69">
        <f>SUM(N37:N42)</f>
        <v>70000</v>
      </c>
      <c r="O43" s="68">
        <f>SUM(O37:O42)</f>
        <v>36000</v>
      </c>
    </row>
    <row r="44" spans="1:16" ht="30.75" customHeight="1">
      <c r="A44" s="8"/>
      <c r="B44" s="65" t="s">
        <v>68</v>
      </c>
      <c r="C44" s="40"/>
      <c r="D44" s="40"/>
      <c r="E44" s="40"/>
      <c r="F44" s="40"/>
      <c r="G44" s="40"/>
      <c r="H44" s="40"/>
      <c r="I44" s="40"/>
      <c r="J44" s="40"/>
      <c r="K44" s="50"/>
      <c r="L44" s="51"/>
      <c r="M44" s="52"/>
      <c r="N44" s="52"/>
      <c r="O44" s="69">
        <v>1821.33</v>
      </c>
    </row>
    <row r="45" spans="1:16" ht="21" customHeight="1">
      <c r="A45" s="8"/>
      <c r="B45" s="7" t="s">
        <v>40</v>
      </c>
      <c r="C45" s="18"/>
      <c r="D45" s="19"/>
      <c r="E45" s="18"/>
      <c r="F45" s="18"/>
      <c r="G45" s="18"/>
      <c r="H45" s="20"/>
      <c r="I45" s="14">
        <f>I22+I27</f>
        <v>4902498</v>
      </c>
      <c r="J45" s="26">
        <f>J22+J27</f>
        <v>4442403.5</v>
      </c>
      <c r="K45" s="27"/>
      <c r="L45" s="68">
        <f>L22+L27+L35+L43+O44</f>
        <v>3597269.33</v>
      </c>
      <c r="M45" s="71">
        <v>35080.25</v>
      </c>
      <c r="N45" s="81">
        <f>N22+N35+N43+N27</f>
        <v>2926871</v>
      </c>
      <c r="O45" s="82">
        <f>O22+O27+O43+O44</f>
        <v>670398.33000000007</v>
      </c>
      <c r="P45" s="78"/>
    </row>
    <row r="46" spans="1:16" ht="12" customHeight="1">
      <c r="A46" s="136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</row>
    <row r="47" spans="1:16">
      <c r="A47" s="130" t="s">
        <v>41</v>
      </c>
      <c r="B47" s="131" t="s">
        <v>42</v>
      </c>
      <c r="C47" s="131" t="s">
        <v>43</v>
      </c>
      <c r="D47" s="131" t="s">
        <v>18</v>
      </c>
      <c r="E47" s="131"/>
      <c r="F47" s="131"/>
      <c r="G47" s="131"/>
      <c r="H47" s="131" t="s">
        <v>44</v>
      </c>
      <c r="I47" s="131" t="s">
        <v>45</v>
      </c>
      <c r="J47" s="138"/>
      <c r="K47" s="138"/>
      <c r="L47" s="138"/>
      <c r="M47" s="138"/>
      <c r="N47" s="131" t="s">
        <v>46</v>
      </c>
      <c r="O47" s="138"/>
    </row>
    <row r="48" spans="1:16" ht="28.5">
      <c r="A48" s="130"/>
      <c r="B48" s="131"/>
      <c r="C48" s="131"/>
      <c r="D48" s="89" t="s">
        <v>47</v>
      </c>
      <c r="E48" s="21"/>
      <c r="F48" s="21"/>
      <c r="G48" s="89" t="s">
        <v>48</v>
      </c>
      <c r="H48" s="131"/>
      <c r="I48" s="131"/>
      <c r="J48" s="138"/>
      <c r="K48" s="138"/>
      <c r="L48" s="138"/>
      <c r="M48" s="138"/>
      <c r="N48" s="131"/>
      <c r="O48" s="138"/>
    </row>
    <row r="49" spans="1:15" ht="60" customHeight="1">
      <c r="A49" s="62" t="s">
        <v>82</v>
      </c>
      <c r="B49" s="53" t="s">
        <v>33</v>
      </c>
      <c r="C49" s="63" t="s">
        <v>88</v>
      </c>
      <c r="D49" s="30">
        <v>45778</v>
      </c>
      <c r="E49" s="30">
        <v>45869</v>
      </c>
      <c r="F49" s="30">
        <v>45778</v>
      </c>
      <c r="G49" s="30">
        <v>45869</v>
      </c>
      <c r="H49" s="63">
        <v>1252</v>
      </c>
      <c r="I49" s="139" t="s">
        <v>99</v>
      </c>
      <c r="J49" s="140"/>
      <c r="K49" s="140"/>
      <c r="L49" s="140"/>
      <c r="M49" s="140"/>
      <c r="N49" s="141" t="s">
        <v>96</v>
      </c>
      <c r="O49" s="142"/>
    </row>
    <row r="50" spans="1:15" ht="65.25" customHeight="1">
      <c r="A50" s="62" t="s">
        <v>83</v>
      </c>
      <c r="B50" s="53" t="s">
        <v>52</v>
      </c>
      <c r="C50" s="64" t="s">
        <v>89</v>
      </c>
      <c r="D50" s="30">
        <v>45689</v>
      </c>
      <c r="E50" s="30">
        <v>45762</v>
      </c>
      <c r="F50" s="38">
        <v>45413</v>
      </c>
      <c r="G50" s="30">
        <v>45823</v>
      </c>
      <c r="H50" s="64"/>
      <c r="I50" s="139" t="s">
        <v>100</v>
      </c>
      <c r="J50" s="140"/>
      <c r="K50" s="140"/>
      <c r="L50" s="140"/>
      <c r="M50" s="140"/>
      <c r="N50" s="141" t="s">
        <v>96</v>
      </c>
      <c r="O50" s="142"/>
    </row>
    <row r="51" spans="1:15" ht="57" customHeight="1">
      <c r="A51" s="62" t="s">
        <v>84</v>
      </c>
      <c r="B51" s="53" t="s">
        <v>70</v>
      </c>
      <c r="C51" s="63" t="s">
        <v>89</v>
      </c>
      <c r="D51" s="30">
        <v>45649</v>
      </c>
      <c r="E51" s="30">
        <v>45764</v>
      </c>
      <c r="F51" s="43">
        <v>45413</v>
      </c>
      <c r="G51" s="30">
        <v>45773</v>
      </c>
      <c r="H51" s="63">
        <v>1096</v>
      </c>
      <c r="I51" s="139" t="s">
        <v>101</v>
      </c>
      <c r="J51" s="140"/>
      <c r="K51" s="140"/>
      <c r="L51" s="140"/>
      <c r="M51" s="140"/>
      <c r="N51" s="141" t="s">
        <v>97</v>
      </c>
      <c r="O51" s="142"/>
    </row>
    <row r="52" spans="1:15" ht="57" customHeight="1">
      <c r="A52" s="62" t="s">
        <v>85</v>
      </c>
      <c r="B52" s="53" t="s">
        <v>51</v>
      </c>
      <c r="C52" s="63" t="s">
        <v>88</v>
      </c>
      <c r="D52" s="30">
        <v>45962</v>
      </c>
      <c r="E52" s="30">
        <v>46053</v>
      </c>
      <c r="F52" s="43"/>
      <c r="G52" s="30">
        <v>45900</v>
      </c>
      <c r="H52" s="63">
        <v>656</v>
      </c>
      <c r="I52" s="139" t="s">
        <v>99</v>
      </c>
      <c r="J52" s="140"/>
      <c r="K52" s="140"/>
      <c r="L52" s="140"/>
      <c r="M52" s="140"/>
      <c r="N52" s="141" t="s">
        <v>96</v>
      </c>
      <c r="O52" s="142"/>
    </row>
    <row r="53" spans="1:15" ht="68.25" customHeight="1">
      <c r="A53" s="62" t="s">
        <v>86</v>
      </c>
      <c r="B53" s="53" t="s">
        <v>49</v>
      </c>
      <c r="C53" s="63" t="s">
        <v>89</v>
      </c>
      <c r="D53" s="30">
        <v>45748</v>
      </c>
      <c r="E53" s="30">
        <v>45838</v>
      </c>
      <c r="F53" s="43"/>
      <c r="G53" s="30">
        <v>45869</v>
      </c>
      <c r="H53" s="63">
        <v>837</v>
      </c>
      <c r="I53" s="139" t="s">
        <v>102</v>
      </c>
      <c r="J53" s="140"/>
      <c r="K53" s="140"/>
      <c r="L53" s="140"/>
      <c r="M53" s="140"/>
      <c r="N53" s="141" t="s">
        <v>97</v>
      </c>
      <c r="O53" s="142"/>
    </row>
    <row r="54" spans="1:15" ht="74.25" customHeight="1">
      <c r="A54" s="62" t="s">
        <v>87</v>
      </c>
      <c r="B54" s="53" t="s">
        <v>50</v>
      </c>
      <c r="C54" s="63" t="s">
        <v>89</v>
      </c>
      <c r="D54" s="30">
        <v>45823</v>
      </c>
      <c r="E54" s="30">
        <v>45900</v>
      </c>
      <c r="F54" s="43"/>
      <c r="G54" s="30">
        <v>45900</v>
      </c>
      <c r="H54" s="63">
        <v>603</v>
      </c>
      <c r="I54" s="139" t="s">
        <v>103</v>
      </c>
      <c r="J54" s="140"/>
      <c r="K54" s="140"/>
      <c r="L54" s="140"/>
      <c r="M54" s="140"/>
      <c r="N54" s="141" t="s">
        <v>97</v>
      </c>
      <c r="O54" s="142"/>
    </row>
    <row r="55" spans="1:15">
      <c r="M55" s="28"/>
    </row>
    <row r="57" spans="1:15" ht="15.75">
      <c r="A57" s="143"/>
      <c r="B57" s="143"/>
    </row>
    <row r="58" spans="1:15" ht="14.25" customHeight="1"/>
  </sheetData>
  <mergeCells count="61">
    <mergeCell ref="I54:M54"/>
    <mergeCell ref="N54:O54"/>
    <mergeCell ref="A57:B57"/>
    <mergeCell ref="I51:M51"/>
    <mergeCell ref="N51:O51"/>
    <mergeCell ref="I52:M52"/>
    <mergeCell ref="N52:O52"/>
    <mergeCell ref="I53:M53"/>
    <mergeCell ref="N53:O53"/>
    <mergeCell ref="I47:M48"/>
    <mergeCell ref="N47:O48"/>
    <mergeCell ref="I49:M49"/>
    <mergeCell ref="N49:O49"/>
    <mergeCell ref="I50:M50"/>
    <mergeCell ref="N50:O50"/>
    <mergeCell ref="A16:O16"/>
    <mergeCell ref="A23:O23"/>
    <mergeCell ref="A28:O28"/>
    <mergeCell ref="A36:O36"/>
    <mergeCell ref="A46:O46"/>
    <mergeCell ref="A47:A48"/>
    <mergeCell ref="B47:B48"/>
    <mergeCell ref="C47:C48"/>
    <mergeCell ref="D47:G47"/>
    <mergeCell ref="H47:H48"/>
    <mergeCell ref="L11:O11"/>
    <mergeCell ref="G12:G14"/>
    <mergeCell ref="H12:H14"/>
    <mergeCell ref="I12:I14"/>
    <mergeCell ref="J12:J14"/>
    <mergeCell ref="L12:L14"/>
    <mergeCell ref="M12:O12"/>
    <mergeCell ref="M13:M14"/>
    <mergeCell ref="N13:O13"/>
    <mergeCell ref="G9:K9"/>
    <mergeCell ref="G10:K10"/>
    <mergeCell ref="A11:A14"/>
    <mergeCell ref="B11:B14"/>
    <mergeCell ref="C11:C14"/>
    <mergeCell ref="D11:D14"/>
    <mergeCell ref="G11:H11"/>
    <mergeCell ref="I11:J11"/>
    <mergeCell ref="K11:K14"/>
    <mergeCell ref="H8:J8"/>
    <mergeCell ref="A3:D3"/>
    <mergeCell ref="H3:K3"/>
    <mergeCell ref="M3:O3"/>
    <mergeCell ref="A4:B4"/>
    <mergeCell ref="C4:D4"/>
    <mergeCell ref="H4:J4"/>
    <mergeCell ref="A5:B5"/>
    <mergeCell ref="C5:D5"/>
    <mergeCell ref="H5:J5"/>
    <mergeCell ref="A6:B6"/>
    <mergeCell ref="H6:J6"/>
    <mergeCell ref="A1:D1"/>
    <mergeCell ref="H1:K1"/>
    <mergeCell ref="M1:O1"/>
    <mergeCell ref="A2:D2"/>
    <mergeCell ref="H2:K2"/>
    <mergeCell ref="M2:O2"/>
  </mergeCells>
  <pageMargins left="0.70866141732283505" right="0.70866141732283505" top="0.74803149606299202" bottom="0.55118110236220497" header="0.31496062992126" footer="0.31496062992126"/>
  <pageSetup paperSize="9" scale="54" fitToHeight="0" orientation="landscape" r:id="rId1"/>
  <rowBreaks count="2" manualBreakCount="2">
    <brk id="27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28,01,2025 (без 60)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Кепина</dc:creator>
  <cp:lastModifiedBy>x</cp:lastModifiedBy>
  <cp:lastPrinted>2025-01-20T06:35:28Z</cp:lastPrinted>
  <dcterms:created xsi:type="dcterms:W3CDTF">2006-09-16T00:00:00Z</dcterms:created>
  <dcterms:modified xsi:type="dcterms:W3CDTF">2025-01-28T11:12:21Z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65AC1B460E014B988982D4584BE75662_13</vt:lpwstr>
  </property>
  <property fmtid="{D5CDD505-2E9C-101B-9397-08002B2CF9AE}" pid="3" name="KSOProductBuildVer">
    <vt:lpwstr>1033-12.2.0.13431</vt:lpwstr>
  </property>
</Properties>
</file>